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ufarm-my.sharepoint.com/personal/scott_verdun_nufarm_com/Documents/Documents/EOP/FY26/Distributor Fall 25/"/>
    </mc:Choice>
  </mc:AlternateContent>
  <xr:revisionPtr revIDLastSave="0" documentId="8_{39442C6C-74E9-4BDA-95A0-3C66FB7855E0}" xr6:coauthVersionLast="47" xr6:coauthVersionMax="47" xr10:uidLastSave="{00000000-0000-0000-0000-000000000000}"/>
  <workbookProtection workbookAlgorithmName="SHA-512" workbookHashValue="6PW+mAs8mHUXMaMofE4Xe5gKa6kn1PinhGqC1vR++gTfW2s4/MTlATvFRxHfNlr4Eu6BVlnqKnMnPCb+RBYXLQ==" workbookSaltValue="NQpulMIX2Oe124D/y4vGvA==" workbookSpinCount="100000" lockStructure="1"/>
  <bookViews>
    <workbookView xWindow="28680" yWindow="-120" windowWidth="20730" windowHeight="11160" xr2:uid="{2F944603-20BD-46B9-9687-1802D4E7C62C}"/>
  </bookViews>
  <sheets>
    <sheet name="Roll-up" sheetId="5" r:id="rId1"/>
    <sheet name="EZ Solutions - Golf" sheetId="3" r:id="rId2"/>
    <sheet name="EZ Greens Pairing" sheetId="6" r:id="rId3"/>
    <sheet name="Snow Mold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4" l="1"/>
  <c r="E19" i="3"/>
  <c r="E12" i="3" l="1"/>
  <c r="G12" i="3" s="1"/>
  <c r="E15" i="6"/>
  <c r="G15" i="6" s="1"/>
  <c r="E14" i="6"/>
  <c r="G14" i="6" s="1"/>
  <c r="E13" i="6"/>
  <c r="G13" i="6" s="1"/>
  <c r="E12" i="6"/>
  <c r="G12" i="6" s="1"/>
  <c r="J12" i="6" l="1" a="1"/>
  <c r="J12" i="6" s="1"/>
  <c r="L12" i="6" s="1"/>
  <c r="C17" i="5" s="1"/>
  <c r="J13" i="6"/>
  <c r="L13" i="6" s="1"/>
  <c r="C20" i="5" s="1"/>
  <c r="Q12" i="6" l="1"/>
  <c r="P12" i="6"/>
  <c r="Q13" i="6"/>
  <c r="E20" i="5" s="1"/>
  <c r="P13" i="6"/>
  <c r="D20" i="5" s="1"/>
  <c r="P14" i="6" l="1"/>
  <c r="E17" i="5"/>
  <c r="Q14" i="6"/>
  <c r="E27" i="3"/>
  <c r="G27" i="3" s="1"/>
  <c r="E26" i="3"/>
  <c r="G26" i="3" s="1"/>
  <c r="E25" i="3"/>
  <c r="C24" i="3"/>
  <c r="E24" i="3" s="1"/>
  <c r="G24" i="3" s="1"/>
  <c r="C23" i="3"/>
  <c r="E23" i="3" s="1"/>
  <c r="G23" i="3" s="1"/>
  <c r="C22" i="3"/>
  <c r="E22" i="3" s="1"/>
  <c r="G22" i="3" s="1"/>
  <c r="C21" i="3"/>
  <c r="E21" i="3" s="1"/>
  <c r="E20" i="3"/>
  <c r="G20" i="3" s="1"/>
  <c r="G19" i="3"/>
  <c r="E18" i="3"/>
  <c r="G18" i="3" s="1"/>
  <c r="E17" i="3"/>
  <c r="G17" i="3" s="1"/>
  <c r="E16" i="3"/>
  <c r="G16" i="3" s="1"/>
  <c r="E15" i="3"/>
  <c r="G15" i="3" s="1"/>
  <c r="E14" i="3"/>
  <c r="G14" i="3" s="1"/>
  <c r="E13" i="3"/>
  <c r="Q15" i="6" l="1"/>
  <c r="G25" i="3"/>
  <c r="J16" i="3"/>
  <c r="L16" i="3" s="1"/>
  <c r="J12" i="3" a="1"/>
  <c r="J12" i="3" s="1"/>
  <c r="L12" i="3" s="1"/>
  <c r="Q12" i="3" s="1"/>
  <c r="E18" i="5" s="1"/>
  <c r="G13" i="3"/>
  <c r="J14" i="3"/>
  <c r="J15" i="3"/>
  <c r="L15" i="3" s="1"/>
  <c r="G21" i="3"/>
  <c r="J13" i="3"/>
  <c r="L13" i="3" s="1"/>
  <c r="Q16" i="3" l="1"/>
  <c r="E23" i="5" s="1"/>
  <c r="C23" i="5"/>
  <c r="L14" i="3"/>
  <c r="P14" i="3" s="1"/>
  <c r="P16" i="3"/>
  <c r="D23" i="5" s="1"/>
  <c r="P12" i="3"/>
  <c r="P13" i="3"/>
  <c r="Q13" i="3"/>
  <c r="E19" i="5" s="1"/>
  <c r="P15" i="3"/>
  <c r="Q15" i="3"/>
  <c r="D17" i="5" l="1"/>
  <c r="D18" i="5"/>
  <c r="D21" i="5"/>
  <c r="P17" i="3"/>
  <c r="Q14" i="3"/>
  <c r="G19" i="4"/>
  <c r="E18" i="4"/>
  <c r="G18" i="4" s="1"/>
  <c r="E17" i="4"/>
  <c r="G17" i="4" s="1"/>
  <c r="E16" i="4"/>
  <c r="G16" i="4" s="1"/>
  <c r="E15" i="4"/>
  <c r="G15" i="4" s="1"/>
  <c r="E14" i="4"/>
  <c r="G14" i="4" s="1"/>
  <c r="E13" i="4"/>
  <c r="G13" i="4" s="1"/>
  <c r="E12" i="4"/>
  <c r="G12" i="4" s="1"/>
  <c r="E21" i="5" l="1"/>
  <c r="Q17" i="3"/>
  <c r="Q18" i="3" s="1"/>
  <c r="J13" i="4" a="1"/>
  <c r="J13" i="4" s="1"/>
  <c r="L13" i="4" s="1"/>
  <c r="P13" i="4" s="1"/>
  <c r="D24" i="5" s="1"/>
  <c r="J12" i="4" a="1"/>
  <c r="J12" i="4" s="1"/>
  <c r="L12" i="4" s="1"/>
  <c r="C19" i="5" s="1"/>
  <c r="C18" i="5"/>
  <c r="C21" i="5"/>
  <c r="Q13" i="4" l="1"/>
  <c r="E24" i="5" s="1"/>
  <c r="C24" i="5"/>
  <c r="P12" i="4"/>
  <c r="C22" i="5"/>
  <c r="Q12" i="4"/>
  <c r="E22" i="5" s="1"/>
  <c r="D22" i="5" l="1"/>
  <c r="Q14" i="4"/>
  <c r="P14" i="4"/>
  <c r="D19" i="5" l="1"/>
  <c r="D25" i="5" s="1"/>
  <c r="E25" i="5"/>
  <c r="Q15" i="4"/>
  <c r="E26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<sst xmlns="http://schemas.openxmlformats.org/spreadsheetml/2006/main" count="147" uniqueCount="59">
  <si>
    <t>Greens</t>
  </si>
  <si>
    <t xml:space="preserve">Tees </t>
  </si>
  <si>
    <t>Fairways</t>
  </si>
  <si>
    <t>Acres</t>
  </si>
  <si>
    <t>Product</t>
  </si>
  <si>
    <t>Rough</t>
  </si>
  <si>
    <t>Product Needs</t>
  </si>
  <si>
    <t>Number of Applications</t>
  </si>
  <si>
    <t>Anuew EZ - Greens</t>
  </si>
  <si>
    <t>Anuew EZ - Tees</t>
  </si>
  <si>
    <t>Anuew EZ - Fairways</t>
  </si>
  <si>
    <t>Anuew WDG - Greens</t>
  </si>
  <si>
    <t>Anuew WDG - Tees</t>
  </si>
  <si>
    <t>Anuew WDG - Fairways</t>
  </si>
  <si>
    <t>Product Needed</t>
  </si>
  <si>
    <t>Unit</t>
  </si>
  <si>
    <t>lbs</t>
  </si>
  <si>
    <t>Tourney EZ - Greens</t>
  </si>
  <si>
    <t>Tourney EZ - Tees</t>
  </si>
  <si>
    <t>Tourney EZ - Fairways</t>
  </si>
  <si>
    <t>Net Cost/Acre</t>
  </si>
  <si>
    <t>Total Cost</t>
  </si>
  <si>
    <t>Total Rebate</t>
  </si>
  <si>
    <t>Units needed</t>
  </si>
  <si>
    <t>gal</t>
  </si>
  <si>
    <t>oz</t>
  </si>
  <si>
    <t>Traction - Fairways</t>
  </si>
  <si>
    <t>Traction - Greens</t>
  </si>
  <si>
    <t>Traction - Tees</t>
  </si>
  <si>
    <t>Traction - Rough</t>
  </si>
  <si>
    <t>Nufarm EZ SOLUTIONS GOLF CALCULATOR</t>
  </si>
  <si>
    <t>Course Name:</t>
  </si>
  <si>
    <t xml:space="preserve"> EZ Solutions Rebate</t>
  </si>
  <si>
    <t>Millennium Ultra 2 - Rough</t>
  </si>
  <si>
    <t>Price/Unit</t>
  </si>
  <si>
    <t>Tourney EZ - 1 gal</t>
  </si>
  <si>
    <t>Traction - 2.5 gal</t>
  </si>
  <si>
    <t>Millennium Ultra 2 - 2.5 gal</t>
  </si>
  <si>
    <t>Anuew EZ - 2.5 gal</t>
  </si>
  <si>
    <t>Anuew WDG - 1.5 lb</t>
  </si>
  <si>
    <t>EZ Solutions Minimum Qty</t>
  </si>
  <si>
    <t>Millennium Ultra 2 - Fairways</t>
  </si>
  <si>
    <t>Millennium Ultra 2 - Tees</t>
  </si>
  <si>
    <t>***Rate, number of applications, and price are for reference only.</t>
  </si>
  <si>
    <t>26/36 - Greens</t>
  </si>
  <si>
    <t>26/36 - Tees</t>
  </si>
  <si>
    <t>26/36 - Fairways</t>
  </si>
  <si>
    <t>26/36 - Rough</t>
  </si>
  <si>
    <t>Traction 2.5 Gallon</t>
  </si>
  <si>
    <t>Nufarm EZ SOLUTIONS SNOW MOLD CALCULATOR</t>
  </si>
  <si>
    <t>26/36 - 2.5 Gallon</t>
  </si>
  <si>
    <t>Total Product Needs</t>
  </si>
  <si>
    <t>Anuew EZ -64 oz gal</t>
  </si>
  <si>
    <t>Tourney EZ - 1 pint</t>
  </si>
  <si>
    <t>pt</t>
  </si>
  <si>
    <t>Anuew EZ - 64oz.</t>
  </si>
  <si>
    <t>Nufarm EZ GREENS PAIRING CALCULATOR</t>
  </si>
  <si>
    <t>Rate oz/Acre</t>
  </si>
  <si>
    <t>Total Units Needed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</si>
</sst>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0.0"/>
    <numFmt numFmtId="165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28"/>
      <color rgb="FF509F43"/>
      <name val="Suisse Intl Medium"/>
      <family val="2"/>
      <charset val="178"/>
    </font>
    <font>
      <sz val="11"/>
      <color theme="1"/>
      <name val="Suisse Intl Medium"/>
      <family val="2"/>
      <charset val="178"/>
    </font>
    <font>
      <b/>
      <sz val="11"/>
      <name val="Suisse Intl Medium"/>
      <family val="2"/>
      <charset val="178"/>
    </font>
    <font>
      <b/>
      <i/>
      <sz val="11"/>
      <color theme="0"/>
      <name val="Suisse Intl Medium"/>
      <family val="2"/>
      <charset val="178"/>
    </font>
    <font>
      <b/>
      <sz val="11"/>
      <color theme="0"/>
      <name val="Suisse Intl Medium"/>
      <family val="2"/>
      <charset val="178"/>
    </font>
    <font>
      <i/>
      <sz val="8"/>
      <color theme="1"/>
      <name val="Suisse Intl Medium"/>
      <family val="2"/>
      <charset val="178"/>
    </font>
    <font>
      <b/>
      <i/>
      <sz val="28"/>
      <color rgb="FF509F43"/>
      <name val="Suisse Intl"/>
      <family val="2"/>
      <charset val="178"/>
    </font>
    <font>
      <sz val="11"/>
      <color theme="1"/>
      <name val="Suisse Intl"/>
      <family val="2"/>
      <charset val="178"/>
    </font>
    <font>
      <b/>
      <sz val="11"/>
      <name val="Suisse Intl"/>
      <family val="2"/>
      <charset val="178"/>
    </font>
    <font>
      <b/>
      <i/>
      <sz val="11"/>
      <color theme="0"/>
      <name val="Suisse Intl"/>
      <family val="2"/>
      <charset val="178"/>
    </font>
    <font>
      <b/>
      <sz val="11"/>
      <color theme="0"/>
      <name val="Suisse Intl"/>
      <family val="2"/>
      <charset val="178"/>
    </font>
    <font>
      <i/>
      <sz val="8"/>
      <color theme="1"/>
      <name val="Suisse Int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509F4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4">
    <xf numFmtId="0" fontId="0" fillId="0" borderId="0" xfId="0"/>
    <xf numFmtId="0" fontId="0" fillId="0" borderId="0" xfId="0" applyProtection="1"/>
    <xf numFmtId="0" fontId="0" fillId="0" borderId="5" xfId="0" applyBorder="1" applyProtection="1"/>
    <xf numFmtId="0" fontId="3" fillId="0" borderId="0" xfId="0" applyFont="1" applyProtection="1"/>
    <xf numFmtId="0" fontId="4" fillId="0" borderId="0" xfId="0" applyFont="1" applyProtection="1"/>
    <xf numFmtId="0" fontId="5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 indent="2"/>
    </xf>
    <xf numFmtId="0" fontId="4" fillId="0" borderId="0" xfId="0" applyFont="1" applyAlignment="1" applyProtection="1">
      <alignment horizontal="center" vertical="center"/>
    </xf>
    <xf numFmtId="0" fontId="4" fillId="0" borderId="2" xfId="0" applyFont="1" applyBorder="1" applyProtection="1"/>
    <xf numFmtId="0" fontId="4" fillId="2" borderId="8" xfId="0" applyFont="1" applyFill="1" applyBorder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</xf>
    <xf numFmtId="0" fontId="4" fillId="2" borderId="9" xfId="0" applyFont="1" applyFill="1" applyBorder="1" applyAlignment="1" applyProtection="1">
      <alignment horizontal="center"/>
      <protection locked="0"/>
    </xf>
    <xf numFmtId="0" fontId="4" fillId="2" borderId="10" xfId="0" applyFont="1" applyFill="1" applyBorder="1" applyAlignment="1" applyProtection="1">
      <alignment horizontal="center"/>
      <protection locked="0"/>
    </xf>
    <xf numFmtId="0" fontId="6" fillId="3" borderId="6" xfId="0" applyFont="1" applyFill="1" applyBorder="1" applyAlignment="1" applyProtection="1">
      <alignment horizontal="center" vertical="center"/>
    </xf>
    <xf numFmtId="0" fontId="6" fillId="3" borderId="11" xfId="0" applyFont="1" applyFill="1" applyBorder="1" applyAlignment="1" applyProtection="1">
      <alignment horizontal="center" vertical="center"/>
    </xf>
    <xf numFmtId="0" fontId="6" fillId="3" borderId="11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/>
    </xf>
    <xf numFmtId="0" fontId="6" fillId="3" borderId="0" xfId="0" applyFont="1" applyFill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6" fillId="3" borderId="0" xfId="0" applyFont="1" applyFill="1" applyAlignment="1" applyProtection="1">
      <alignment horizontal="center" vertical="center"/>
    </xf>
    <xf numFmtId="1" fontId="4" fillId="0" borderId="3" xfId="0" applyNumberFormat="1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center"/>
    </xf>
    <xf numFmtId="44" fontId="4" fillId="0" borderId="3" xfId="0" applyNumberFormat="1" applyFont="1" applyBorder="1" applyProtection="1"/>
    <xf numFmtId="2" fontId="4" fillId="0" borderId="4" xfId="0" applyNumberFormat="1" applyFont="1" applyBorder="1" applyProtection="1"/>
    <xf numFmtId="0" fontId="4" fillId="0" borderId="3" xfId="0" applyFont="1" applyBorder="1" applyAlignment="1" applyProtection="1">
      <alignment horizontal="center"/>
    </xf>
    <xf numFmtId="44" fontId="4" fillId="2" borderId="4" xfId="1" applyFont="1" applyFill="1" applyBorder="1" applyProtection="1">
      <protection locked="0"/>
    </xf>
    <xf numFmtId="44" fontId="4" fillId="0" borderId="1" xfId="1" applyFont="1" applyBorder="1" applyProtection="1"/>
    <xf numFmtId="44" fontId="4" fillId="0" borderId="3" xfId="1" applyFont="1" applyBorder="1" applyProtection="1"/>
    <xf numFmtId="44" fontId="4" fillId="0" borderId="0" xfId="1" applyFont="1" applyProtection="1"/>
    <xf numFmtId="44" fontId="7" fillId="3" borderId="0" xfId="1" applyFont="1" applyFill="1" applyProtection="1"/>
    <xf numFmtId="9" fontId="7" fillId="3" borderId="0" xfId="2" applyFont="1" applyFill="1" applyProtection="1"/>
    <xf numFmtId="164" fontId="4" fillId="2" borderId="9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1" fontId="4" fillId="2" borderId="13" xfId="0" applyNumberFormat="1" applyFont="1" applyFill="1" applyBorder="1" applyAlignment="1" applyProtection="1">
      <alignment horizontal="center"/>
      <protection locked="0"/>
    </xf>
    <xf numFmtId="0" fontId="4" fillId="2" borderId="13" xfId="0" applyFont="1" applyFill="1" applyBorder="1" applyAlignment="1" applyProtection="1">
      <alignment horizontal="center"/>
      <protection locked="0"/>
    </xf>
    <xf numFmtId="0" fontId="8" fillId="0" borderId="0" xfId="0" applyFont="1" applyProtection="1"/>
    <xf numFmtId="0" fontId="6" fillId="3" borderId="15" xfId="0" applyFont="1" applyFill="1" applyBorder="1" applyAlignment="1" applyProtection="1">
      <alignment horizontal="center" vertical="center"/>
    </xf>
    <xf numFmtId="0" fontId="6" fillId="3" borderId="18" xfId="0" applyFont="1" applyFill="1" applyBorder="1" applyAlignment="1" applyProtection="1">
      <alignment horizontal="center" vertical="center" wrapText="1"/>
    </xf>
    <xf numFmtId="0" fontId="6" fillId="3" borderId="18" xfId="0" applyFont="1" applyFill="1" applyBorder="1" applyAlignment="1" applyProtection="1">
      <alignment horizontal="center" vertical="center"/>
    </xf>
    <xf numFmtId="0" fontId="6" fillId="3" borderId="17" xfId="0" applyFont="1" applyFill="1" applyBorder="1" applyAlignment="1" applyProtection="1">
      <alignment horizontal="center" vertical="center"/>
    </xf>
    <xf numFmtId="0" fontId="4" fillId="0" borderId="19" xfId="0" applyFont="1" applyBorder="1" applyProtection="1"/>
    <xf numFmtId="0" fontId="4" fillId="0" borderId="19" xfId="0" applyFont="1" applyBorder="1" applyAlignment="1" applyProtection="1">
      <alignment horizontal="center"/>
    </xf>
    <xf numFmtId="44" fontId="4" fillId="0" borderId="19" xfId="1" applyFont="1" applyBorder="1" applyProtection="1"/>
    <xf numFmtId="44" fontId="4" fillId="0" borderId="0" xfId="1" applyFont="1" applyBorder="1" applyProtection="1"/>
    <xf numFmtId="0" fontId="9" fillId="0" borderId="0" xfId="0" applyFont="1" applyProtection="1"/>
    <xf numFmtId="0" fontId="10" fillId="0" borderId="0" xfId="0" applyFont="1" applyProtection="1"/>
    <xf numFmtId="0" fontId="11" fillId="0" borderId="0" xfId="0" applyFont="1" applyAlignment="1" applyProtection="1">
      <alignment horizontal="left"/>
    </xf>
    <xf numFmtId="0" fontId="10" fillId="0" borderId="0" xfId="0" applyFont="1" applyAlignment="1" applyProtection="1">
      <alignment horizontal="left" indent="2"/>
    </xf>
    <xf numFmtId="0" fontId="10" fillId="0" borderId="0" xfId="0" applyFont="1" applyAlignment="1" applyProtection="1">
      <alignment horizontal="center" vertical="center"/>
    </xf>
    <xf numFmtId="0" fontId="10" fillId="0" borderId="2" xfId="0" applyFont="1" applyBorder="1" applyProtection="1"/>
    <xf numFmtId="0" fontId="10" fillId="2" borderId="8" xfId="0" applyFont="1" applyFill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</xf>
    <xf numFmtId="0" fontId="10" fillId="0" borderId="15" xfId="0" applyFont="1" applyBorder="1" applyProtection="1"/>
    <xf numFmtId="0" fontId="10" fillId="2" borderId="13" xfId="0" applyFont="1" applyFill="1" applyBorder="1" applyAlignment="1" applyProtection="1">
      <alignment horizontal="center"/>
      <protection locked="0"/>
    </xf>
    <xf numFmtId="0" fontId="10" fillId="0" borderId="16" xfId="0" applyFont="1" applyFill="1" applyBorder="1" applyProtection="1"/>
    <xf numFmtId="0" fontId="10" fillId="0" borderId="16" xfId="0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Protection="1"/>
    <xf numFmtId="0" fontId="10" fillId="0" borderId="0" xfId="0" applyFont="1" applyFill="1" applyBorder="1" applyAlignment="1" applyProtection="1">
      <alignment horizontal="center"/>
      <protection locked="0"/>
    </xf>
    <xf numFmtId="0" fontId="12" fillId="3" borderId="6" xfId="0" applyFont="1" applyFill="1" applyBorder="1" applyAlignment="1" applyProtection="1">
      <alignment horizontal="center" vertical="center"/>
    </xf>
    <xf numFmtId="0" fontId="12" fillId="3" borderId="11" xfId="0" applyFont="1" applyFill="1" applyBorder="1" applyAlignment="1" applyProtection="1">
      <alignment horizontal="center" vertical="center"/>
    </xf>
    <xf numFmtId="0" fontId="12" fillId="3" borderId="11" xfId="0" applyFont="1" applyFill="1" applyBorder="1" applyAlignment="1" applyProtection="1">
      <alignment horizontal="center" vertical="center" wrapText="1"/>
    </xf>
    <xf numFmtId="0" fontId="12" fillId="3" borderId="7" xfId="0" applyFont="1" applyFill="1" applyBorder="1" applyAlignment="1" applyProtection="1">
      <alignment horizontal="center" vertical="center" wrapText="1"/>
    </xf>
    <xf numFmtId="0" fontId="12" fillId="3" borderId="7" xfId="0" applyFont="1" applyFill="1" applyBorder="1" applyAlignment="1" applyProtection="1">
      <alignment horizontal="center" vertical="center"/>
    </xf>
    <xf numFmtId="0" fontId="12" fillId="3" borderId="0" xfId="0" applyFont="1" applyFill="1" applyAlignment="1" applyProtection="1">
      <alignment horizontal="center" vertical="center" wrapText="1"/>
    </xf>
    <xf numFmtId="0" fontId="12" fillId="3" borderId="6" xfId="0" applyFont="1" applyFill="1" applyBorder="1" applyAlignment="1" applyProtection="1">
      <alignment horizontal="center" vertical="center" wrapText="1"/>
    </xf>
    <xf numFmtId="0" fontId="12" fillId="3" borderId="0" xfId="0" applyFont="1" applyFill="1" applyAlignment="1" applyProtection="1">
      <alignment horizontal="center" vertical="center"/>
    </xf>
    <xf numFmtId="1" fontId="10" fillId="0" borderId="3" xfId="0" applyNumberFormat="1" applyFont="1" applyBorder="1" applyAlignment="1" applyProtection="1">
      <alignment horizontal="center"/>
    </xf>
    <xf numFmtId="0" fontId="10" fillId="0" borderId="1" xfId="0" applyFont="1" applyBorder="1" applyAlignment="1" applyProtection="1">
      <alignment horizontal="center"/>
    </xf>
    <xf numFmtId="44" fontId="10" fillId="0" borderId="3" xfId="0" applyNumberFormat="1" applyFont="1" applyBorder="1" applyProtection="1"/>
    <xf numFmtId="2" fontId="10" fillId="0" borderId="16" xfId="0" applyNumberFormat="1" applyFont="1" applyBorder="1" applyProtection="1"/>
    <xf numFmtId="0" fontId="10" fillId="0" borderId="17" xfId="0" applyFont="1" applyBorder="1" applyAlignment="1" applyProtection="1">
      <alignment horizontal="center"/>
    </xf>
    <xf numFmtId="0" fontId="10" fillId="0" borderId="3" xfId="0" applyFont="1" applyBorder="1" applyAlignment="1" applyProtection="1">
      <alignment horizontal="center"/>
    </xf>
    <xf numFmtId="44" fontId="10" fillId="2" borderId="4" xfId="1" applyFont="1" applyFill="1" applyBorder="1" applyProtection="1">
      <protection locked="0"/>
    </xf>
    <xf numFmtId="44" fontId="10" fillId="0" borderId="1" xfId="1" applyFont="1" applyBorder="1" applyProtection="1"/>
    <xf numFmtId="44" fontId="10" fillId="0" borderId="3" xfId="1" applyFont="1" applyBorder="1" applyProtection="1"/>
    <xf numFmtId="0" fontId="10" fillId="2" borderId="9" xfId="0" applyFont="1" applyFill="1" applyBorder="1" applyAlignment="1" applyProtection="1">
      <alignment horizontal="center"/>
      <protection locked="0"/>
    </xf>
    <xf numFmtId="2" fontId="10" fillId="0" borderId="4" xfId="0" applyNumberFormat="1" applyFont="1" applyBorder="1" applyProtection="1"/>
    <xf numFmtId="44" fontId="10" fillId="2" borderId="1" xfId="1" applyFont="1" applyFill="1" applyBorder="1" applyProtection="1">
      <protection locked="0"/>
    </xf>
    <xf numFmtId="2" fontId="10" fillId="0" borderId="0" xfId="0" applyNumberFormat="1" applyFont="1" applyFill="1" applyBorder="1" applyProtection="1"/>
    <xf numFmtId="0" fontId="10" fillId="0" borderId="0" xfId="0" applyFont="1" applyFill="1" applyBorder="1" applyAlignment="1" applyProtection="1">
      <alignment horizontal="center"/>
    </xf>
    <xf numFmtId="44" fontId="10" fillId="0" borderId="0" xfId="1" applyFont="1" applyFill="1" applyBorder="1" applyProtection="1">
      <protection locked="0"/>
    </xf>
    <xf numFmtId="44" fontId="10" fillId="0" borderId="0" xfId="1" applyFont="1" applyFill="1" applyBorder="1" applyProtection="1"/>
    <xf numFmtId="44" fontId="10" fillId="0" borderId="0" xfId="1" applyFont="1" applyProtection="1"/>
    <xf numFmtId="44" fontId="13" fillId="3" borderId="0" xfId="1" applyFont="1" applyFill="1" applyProtection="1"/>
    <xf numFmtId="9" fontId="13" fillId="3" borderId="0" xfId="2" applyFont="1" applyFill="1" applyProtection="1"/>
    <xf numFmtId="0" fontId="14" fillId="0" borderId="0" xfId="0" applyFont="1" applyProtection="1"/>
    <xf numFmtId="1" fontId="10" fillId="0" borderId="0" xfId="0" applyNumberFormat="1" applyFont="1" applyFill="1" applyBorder="1" applyAlignment="1" applyProtection="1">
      <alignment horizontal="center"/>
    </xf>
    <xf numFmtId="44" fontId="10" fillId="0" borderId="0" xfId="0" applyNumberFormat="1" applyFont="1" applyFill="1" applyBorder="1" applyProtection="1"/>
    <xf numFmtId="0" fontId="10" fillId="0" borderId="5" xfId="0" applyFont="1" applyBorder="1" applyProtection="1"/>
    <xf numFmtId="0" fontId="11" fillId="0" borderId="0" xfId="0" applyFont="1" applyFill="1" applyAlignment="1" applyProtection="1">
      <alignment horizontal="left"/>
    </xf>
    <xf numFmtId="0" fontId="10" fillId="0" borderId="0" xfId="0" applyFont="1" applyFill="1" applyAlignment="1" applyProtection="1">
      <alignment horizontal="left" indent="2"/>
    </xf>
    <xf numFmtId="0" fontId="10" fillId="0" borderId="0" xfId="0" applyFont="1" applyFill="1" applyAlignment="1" applyProtection="1">
      <alignment horizontal="center"/>
    </xf>
    <xf numFmtId="0" fontId="10" fillId="2" borderId="10" xfId="0" applyFont="1" applyFill="1" applyBorder="1" applyAlignment="1" applyProtection="1">
      <alignment horizontal="center"/>
      <protection locked="0"/>
    </xf>
    <xf numFmtId="165" fontId="7" fillId="3" borderId="0" xfId="2" applyNumberFormat="1" applyFont="1" applyFill="1" applyProtection="1"/>
    <xf numFmtId="0" fontId="4" fillId="0" borderId="0" xfId="0" applyFont="1" applyAlignment="1" applyProtection="1">
      <alignment horizontal="center"/>
    </xf>
    <xf numFmtId="0" fontId="4" fillId="0" borderId="14" xfId="0" applyFont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  <protection locked="0"/>
    </xf>
    <xf numFmtId="0" fontId="6" fillId="3" borderId="0" xfId="0" applyFont="1" applyFill="1" applyAlignment="1" applyProtection="1">
      <alignment horizontal="center" vertical="center"/>
    </xf>
    <xf numFmtId="0" fontId="6" fillId="3" borderId="12" xfId="0" applyFont="1" applyFill="1" applyBorder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center"/>
      <protection locked="0"/>
    </xf>
    <xf numFmtId="0" fontId="12" fillId="3" borderId="0" xfId="0" applyFont="1" applyFill="1" applyAlignment="1" applyProtection="1">
      <alignment horizontal="center" vertical="center"/>
    </xf>
    <xf numFmtId="0" fontId="12" fillId="3" borderId="12" xfId="0" applyFont="1" applyFill="1" applyBorder="1" applyAlignment="1" applyProtection="1">
      <alignment horizontal="center" vertical="center"/>
    </xf>
    <xf numFmtId="0" fontId="12" fillId="3" borderId="0" xfId="0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509F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876301</xdr:colOff>
      <xdr:row>1</xdr:row>
      <xdr:rowOff>129954</xdr:rowOff>
    </xdr:from>
    <xdr:to>
      <xdr:col>4</xdr:col>
      <xdr:colOff>361951</xdr:colOff>
      <xdr:row>13</xdr:row>
      <xdr:rowOff>171449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C1CF60F-0E66-021C-362E-542E7C849F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1" y="129954"/>
          <a:ext cx="4133850" cy="23274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776691</xdr:colOff>
      <xdr:row>0</xdr:row>
      <xdr:rowOff>514350</xdr:rowOff>
    </xdr:from>
    <xdr:to>
      <xdr:col>16</xdr:col>
      <xdr:colOff>1076325</xdr:colOff>
      <xdr:row>7</xdr:row>
      <xdr:rowOff>116863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3CF695-7285-6A13-0D70-C0A03EAAC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25841" y="514350"/>
          <a:ext cx="3557184" cy="2002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790575</xdr:colOff>
      <xdr:row>0</xdr:row>
      <xdr:rowOff>571500</xdr:rowOff>
    </xdr:from>
    <xdr:to>
      <xdr:col>17</xdr:col>
      <xdr:colOff>4359</xdr:colOff>
      <xdr:row>7</xdr:row>
      <xdr:rowOff>174013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96F73CC-5EF4-4C70-92D5-9E27370BD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9725" y="571500"/>
          <a:ext cx="3557184" cy="2002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800100</xdr:colOff>
      <xdr:row>0</xdr:row>
      <xdr:rowOff>495300</xdr:rowOff>
    </xdr:from>
    <xdr:to>
      <xdr:col>17</xdr:col>
      <xdr:colOff>13884</xdr:colOff>
      <xdr:row>7</xdr:row>
      <xdr:rowOff>97813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E0803F-BCC0-49F1-B6D9-8BB0DCB5EA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49250" y="495300"/>
          <a:ext cx="3557184" cy="20028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8E1AA-BD7A-443F-9B9A-1D7D9FC91425}">
  <dimension ref="B2:E27"/>
  <sheetViews>
    <sheetView showGridLines="0" tabSelected="1" topLeftCell="A7" zoomScaleNormal="100" workbookViewId="0">
      <selection activeCell="E25" sqref="E25"/>
    </sheetView>
  </sheetViews>
  <sheetFormatPr defaultColWidth="8.7265625" defaultRowHeight="14.5" x14ac:dyDescent="0.35"/>
  <cols>
    <col min="1" max="1" width="3.1796875" style="1" customWidth="1"/>
    <col min="2" max="2" width="31" style="1" bestFit="1" customWidth="1"/>
    <col min="3" max="3" width="22.81640625" style="1" customWidth="1"/>
    <col min="4" max="4" width="15.81640625" style="1" bestFit="1" customWidth="1"/>
    <col min="5" max="5" width="17.1796875" style="1" bestFit="1" customWidth="1"/>
    <col min="6" max="16384" width="8.7265625" style="1"/>
  </cols>
  <sheetData>
    <row r="2" spans="2:5" x14ac:dyDescent="0.35">
      <c r="B2" s="95"/>
      <c r="C2" s="95"/>
      <c r="D2" s="95"/>
      <c r="E2" s="95"/>
    </row>
    <row r="3" spans="2:5" x14ac:dyDescent="0.35">
      <c r="B3" s="95"/>
      <c r="C3" s="95"/>
      <c r="D3" s="95"/>
      <c r="E3" s="95"/>
    </row>
    <row r="4" spans="2:5" x14ac:dyDescent="0.35">
      <c r="B4" s="95"/>
      <c r="C4" s="95"/>
      <c r="D4" s="95"/>
      <c r="E4" s="95"/>
    </row>
    <row r="5" spans="2:5" x14ac:dyDescent="0.35">
      <c r="B5" s="95"/>
      <c r="C5" s="95"/>
      <c r="D5" s="95"/>
      <c r="E5" s="95"/>
    </row>
    <row r="6" spans="2:5" x14ac:dyDescent="0.35">
      <c r="B6" s="95"/>
      <c r="C6" s="95"/>
      <c r="D6" s="95"/>
      <c r="E6" s="95"/>
    </row>
    <row r="7" spans="2:5" x14ac:dyDescent="0.35">
      <c r="B7" s="95"/>
      <c r="C7" s="95"/>
      <c r="D7" s="95"/>
      <c r="E7" s="95"/>
    </row>
    <row r="8" spans="2:5" x14ac:dyDescent="0.35">
      <c r="B8" s="95"/>
      <c r="C8" s="95"/>
      <c r="D8" s="95"/>
      <c r="E8" s="95"/>
    </row>
    <row r="9" spans="2:5" x14ac:dyDescent="0.35">
      <c r="B9" s="95"/>
      <c r="C9" s="95"/>
      <c r="D9" s="95"/>
      <c r="E9" s="95"/>
    </row>
    <row r="10" spans="2:5" x14ac:dyDescent="0.35">
      <c r="B10" s="95"/>
      <c r="C10" s="95"/>
      <c r="D10" s="95"/>
      <c r="E10" s="95"/>
    </row>
    <row r="11" spans="2:5" x14ac:dyDescent="0.35">
      <c r="B11" s="95"/>
      <c r="C11" s="95"/>
      <c r="D11" s="95"/>
      <c r="E11" s="95"/>
    </row>
    <row r="12" spans="2:5" x14ac:dyDescent="0.35">
      <c r="B12" s="95"/>
      <c r="C12" s="95"/>
      <c r="D12" s="95"/>
      <c r="E12" s="95"/>
    </row>
    <row r="13" spans="2:5" x14ac:dyDescent="0.35">
      <c r="B13" s="95"/>
      <c r="C13" s="95"/>
      <c r="D13" s="95"/>
      <c r="E13" s="95"/>
    </row>
    <row r="14" spans="2:5" x14ac:dyDescent="0.35">
      <c r="B14" s="95"/>
      <c r="C14" s="95"/>
      <c r="D14" s="95"/>
      <c r="E14" s="95"/>
    </row>
    <row r="15" spans="2:5" x14ac:dyDescent="0.35">
      <c r="B15" s="96"/>
      <c r="C15" s="96"/>
      <c r="D15" s="96"/>
      <c r="E15" s="96"/>
    </row>
    <row r="16" spans="2:5" x14ac:dyDescent="0.35">
      <c r="B16" s="37" t="s">
        <v>51</v>
      </c>
      <c r="C16" s="38" t="s">
        <v>58</v>
      </c>
      <c r="D16" s="39" t="s">
        <v>21</v>
      </c>
      <c r="E16" s="40" t="s">
        <v>22</v>
      </c>
    </row>
    <row r="17" spans="2:5" x14ac:dyDescent="0.35">
      <c r="B17" s="41" t="s">
        <v>55</v>
      </c>
      <c r="C17" s="42">
        <f>'EZ Greens Pairing'!L12</f>
        <v>0</v>
      </c>
      <c r="D17" s="43">
        <f>'EZ Solutions - Golf'!P12</f>
        <v>0</v>
      </c>
      <c r="E17" s="43">
        <f>'EZ Greens Pairing'!Q12</f>
        <v>0</v>
      </c>
    </row>
    <row r="18" spans="2:5" x14ac:dyDescent="0.35">
      <c r="B18" s="41" t="s">
        <v>38</v>
      </c>
      <c r="C18" s="42">
        <f>'EZ Solutions - Golf'!L12</f>
        <v>0</v>
      </c>
      <c r="D18" s="43">
        <f>'EZ Solutions - Golf'!P12</f>
        <v>0</v>
      </c>
      <c r="E18" s="43">
        <f>'EZ Solutions - Golf'!Q12</f>
        <v>0</v>
      </c>
    </row>
    <row r="19" spans="2:5" x14ac:dyDescent="0.35">
      <c r="B19" s="8" t="s">
        <v>39</v>
      </c>
      <c r="C19" s="22">
        <f>'EZ Solutions - Golf'!L13</f>
        <v>0</v>
      </c>
      <c r="D19" s="27">
        <f>'EZ Solutions - Golf'!P13</f>
        <v>0</v>
      </c>
      <c r="E19" s="27">
        <f>'EZ Solutions - Golf'!Q13</f>
        <v>0</v>
      </c>
    </row>
    <row r="20" spans="2:5" x14ac:dyDescent="0.35">
      <c r="B20" s="8" t="s">
        <v>53</v>
      </c>
      <c r="C20" s="22">
        <f>'EZ Greens Pairing'!L13</f>
        <v>0</v>
      </c>
      <c r="D20" s="27">
        <f>'EZ Greens Pairing'!P13</f>
        <v>0</v>
      </c>
      <c r="E20" s="27">
        <f>'EZ Greens Pairing'!Q13</f>
        <v>0</v>
      </c>
    </row>
    <row r="21" spans="2:5" x14ac:dyDescent="0.35">
      <c r="B21" s="8" t="s">
        <v>35</v>
      </c>
      <c r="C21" s="22">
        <f>'EZ Solutions - Golf'!L15</f>
        <v>0</v>
      </c>
      <c r="D21" s="27">
        <f>'EZ Solutions - Golf'!P14</f>
        <v>0</v>
      </c>
      <c r="E21" s="27">
        <f>'EZ Solutions - Golf'!Q14</f>
        <v>0</v>
      </c>
    </row>
    <row r="22" spans="2:5" x14ac:dyDescent="0.35">
      <c r="B22" s="8" t="s">
        <v>36</v>
      </c>
      <c r="C22" s="22">
        <f>'EZ Solutions - Golf'!L16+'Snow Mold'!L12</f>
        <v>0</v>
      </c>
      <c r="D22" s="27">
        <f>'EZ Solutions - Golf'!P15+'Snow Mold'!P12</f>
        <v>0</v>
      </c>
      <c r="E22" s="27">
        <f>'EZ Solutions - Golf'!Q15+'Snow Mold'!Q12</f>
        <v>0</v>
      </c>
    </row>
    <row r="23" spans="2:5" x14ac:dyDescent="0.35">
      <c r="B23" s="8" t="s">
        <v>37</v>
      </c>
      <c r="C23" s="22">
        <f>'EZ Solutions - Golf'!L16</f>
        <v>0</v>
      </c>
      <c r="D23" s="27">
        <f>'EZ Solutions - Golf'!P16</f>
        <v>0</v>
      </c>
      <c r="E23" s="27">
        <f>'EZ Solutions - Golf'!Q16</f>
        <v>0</v>
      </c>
    </row>
    <row r="24" spans="2:5" x14ac:dyDescent="0.35">
      <c r="B24" s="8" t="s">
        <v>50</v>
      </c>
      <c r="C24" s="22">
        <f>'Snow Mold'!L13</f>
        <v>0</v>
      </c>
      <c r="D24" s="27">
        <f>'Snow Mold'!P13</f>
        <v>0</v>
      </c>
      <c r="E24" s="27">
        <f>'Snow Mold'!Q13</f>
        <v>0</v>
      </c>
    </row>
    <row r="25" spans="2:5" x14ac:dyDescent="0.35">
      <c r="B25" s="4"/>
      <c r="C25" s="4"/>
      <c r="D25" s="44">
        <f>SUM(D17:D24)</f>
        <v>0</v>
      </c>
      <c r="E25" s="30">
        <f>SUM(E17:E24)</f>
        <v>0</v>
      </c>
    </row>
    <row r="26" spans="2:5" x14ac:dyDescent="0.35">
      <c r="B26" s="4"/>
      <c r="C26" s="4"/>
      <c r="D26" s="4"/>
      <c r="E26" s="94" t="e">
        <f>E25/D25</f>
        <v>#DIV/0!</v>
      </c>
    </row>
    <row r="27" spans="2:5" x14ac:dyDescent="0.35">
      <c r="B27" s="4"/>
      <c r="C27" s="4"/>
      <c r="D27" s="4"/>
      <c r="E27" s="4"/>
    </row>
  </sheetData>
  <sheetProtection algorithmName="SHA-512" hashValue="tKwMQyzD1llKqb7hQ+a99Z5V4+73+jvhsfaXxsP857OYS6fMorP1vekuVk/2lPXCzDIhuftePkR6pV7Sbf2dFA==" saltValue="50FIAnVxzC3XNGt7Z9oiTg==" spinCount="100000" sheet="1" objects="1" scenarios="1"/>
  <mergeCells count="1">
    <mergeCell ref="B2:E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33"/>
  <sheetViews>
    <sheetView showGridLines="0" topLeftCell="A11" workbookViewId="0">
      <selection activeCell="C6" sqref="C6:C9"/>
    </sheetView>
  </sheetViews>
  <sheetFormatPr defaultColWidth="8.7265625" defaultRowHeight="14.5" x14ac:dyDescent="0.35"/>
  <cols>
    <col min="1" max="1" width="3.1796875" style="1" customWidth="1"/>
    <col min="2" max="2" width="32.453125" style="1" customWidth="1"/>
    <col min="3" max="3" width="15.54296875" style="1" customWidth="1"/>
    <col min="4" max="4" width="16.7265625" style="1" customWidth="1"/>
    <col min="5" max="6" width="12.453125" style="1" customWidth="1"/>
    <col min="7" max="7" width="13.1796875" style="1" customWidth="1"/>
    <col min="8" max="8" width="2.7265625" style="1" customWidth="1"/>
    <col min="9" max="9" width="30.26953125" style="1" customWidth="1"/>
    <col min="10" max="10" width="10" style="1" customWidth="1"/>
    <col min="11" max="11" width="5.26953125" style="1" customWidth="1"/>
    <col min="12" max="12" width="12.453125" style="1" customWidth="1"/>
    <col min="13" max="13" width="17.81640625" style="1" customWidth="1"/>
    <col min="14" max="14" width="13.453125" style="1" customWidth="1"/>
    <col min="15" max="15" width="17" style="1" customWidth="1"/>
    <col min="16" max="16" width="18.453125" style="1" customWidth="1"/>
    <col min="17" max="17" width="16.26953125" style="1" bestFit="1" customWidth="1"/>
    <col min="18" max="16384" width="8.7265625" style="1"/>
  </cols>
  <sheetData>
    <row r="1" spans="2:17" ht="35" x14ac:dyDescent="0.7">
      <c r="B1" s="3" t="s">
        <v>30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2:17" x14ac:dyDescent="0.35">
      <c r="B2" s="5" t="s">
        <v>31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2:17" x14ac:dyDescent="0.35">
      <c r="B3" s="97"/>
      <c r="C3" s="97"/>
      <c r="D3" s="97"/>
      <c r="E3" s="97"/>
      <c r="F3" s="6"/>
      <c r="G3" s="6"/>
      <c r="H3" s="4"/>
      <c r="I3" s="4"/>
      <c r="J3" s="4"/>
      <c r="K3" s="4"/>
      <c r="L3" s="4"/>
      <c r="M3" s="4"/>
      <c r="N3" s="4"/>
      <c r="O3" s="4"/>
      <c r="P3" s="4"/>
      <c r="Q3" s="4"/>
    </row>
    <row r="4" spans="2:17" x14ac:dyDescent="0.35">
      <c r="B4" s="97"/>
      <c r="C4" s="97"/>
      <c r="D4" s="97"/>
      <c r="E4" s="97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spans="2:17" ht="15" thickBot="1" x14ac:dyDescent="0.4">
      <c r="B5" s="4"/>
      <c r="C5" s="7" t="s">
        <v>3</v>
      </c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</row>
    <row r="6" spans="2:17" x14ac:dyDescent="0.35">
      <c r="B6" s="8" t="s">
        <v>0</v>
      </c>
      <c r="C6" s="9"/>
      <c r="D6" s="10"/>
      <c r="E6" s="4"/>
      <c r="F6" s="10"/>
      <c r="G6" s="4"/>
      <c r="H6" s="4"/>
      <c r="I6" s="4"/>
      <c r="J6" s="4"/>
      <c r="K6" s="4"/>
      <c r="L6" s="4"/>
      <c r="M6" s="4"/>
      <c r="N6" s="4"/>
      <c r="O6" s="4"/>
      <c r="P6" s="4"/>
      <c r="Q6" s="4"/>
    </row>
    <row r="7" spans="2:17" x14ac:dyDescent="0.35">
      <c r="B7" s="8" t="s">
        <v>1</v>
      </c>
      <c r="C7" s="11"/>
      <c r="D7" s="10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2:17" x14ac:dyDescent="0.35">
      <c r="B8" s="8" t="s">
        <v>2</v>
      </c>
      <c r="C8" s="11"/>
      <c r="D8" s="10"/>
      <c r="E8" s="6"/>
      <c r="F8" s="6"/>
      <c r="G8" s="6"/>
      <c r="H8" s="6"/>
      <c r="I8" s="6"/>
      <c r="J8" s="6"/>
      <c r="K8" s="4"/>
      <c r="L8" s="4"/>
      <c r="M8" s="4"/>
      <c r="N8" s="4"/>
      <c r="O8" s="4"/>
      <c r="P8" s="4"/>
      <c r="Q8" s="4"/>
    </row>
    <row r="9" spans="2:17" ht="15" thickBot="1" x14ac:dyDescent="0.4">
      <c r="B9" s="8" t="s">
        <v>5</v>
      </c>
      <c r="C9" s="12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2:17" x14ac:dyDescent="0.35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2:17" ht="28.5" thickBot="1" x14ac:dyDescent="0.4">
      <c r="B11" s="13" t="s">
        <v>4</v>
      </c>
      <c r="C11" s="14" t="s">
        <v>57</v>
      </c>
      <c r="D11" s="15" t="s">
        <v>7</v>
      </c>
      <c r="E11" s="16" t="s">
        <v>14</v>
      </c>
      <c r="F11" s="17" t="s">
        <v>15</v>
      </c>
      <c r="G11" s="18" t="s">
        <v>20</v>
      </c>
      <c r="H11" s="4"/>
      <c r="I11" s="98" t="s">
        <v>6</v>
      </c>
      <c r="J11" s="98"/>
      <c r="K11" s="99"/>
      <c r="L11" s="16" t="s">
        <v>23</v>
      </c>
      <c r="M11" s="19" t="s">
        <v>40</v>
      </c>
      <c r="N11" s="17" t="s">
        <v>34</v>
      </c>
      <c r="O11" s="16" t="s">
        <v>32</v>
      </c>
      <c r="P11" s="17" t="s">
        <v>21</v>
      </c>
      <c r="Q11" s="20" t="s">
        <v>22</v>
      </c>
    </row>
    <row r="12" spans="2:17" x14ac:dyDescent="0.35">
      <c r="B12" s="8" t="s">
        <v>8</v>
      </c>
      <c r="C12" s="9">
        <v>9</v>
      </c>
      <c r="D12" s="9">
        <v>4</v>
      </c>
      <c r="E12" s="21">
        <f>(C12*D12)*C6</f>
        <v>0</v>
      </c>
      <c r="F12" s="22" t="s">
        <v>25</v>
      </c>
      <c r="G12" s="23">
        <f>IFERROR(((($N$12-$O$12)/320)*E12)/(C6*D12),0)</f>
        <v>0</v>
      </c>
      <c r="H12" s="4"/>
      <c r="I12" s="8" t="s">
        <v>38</v>
      </c>
      <c r="J12" s="24" cm="1">
        <f t="array" ref="J12">SUM((E12:E14)/128)</f>
        <v>0</v>
      </c>
      <c r="K12" s="25" t="s">
        <v>24</v>
      </c>
      <c r="L12" s="25">
        <f>ROUNDUP((J12/2.5),0)</f>
        <v>0</v>
      </c>
      <c r="M12" s="22">
        <v>8</v>
      </c>
      <c r="N12" s="26">
        <v>760.25</v>
      </c>
      <c r="O12" s="27">
        <v>150</v>
      </c>
      <c r="P12" s="27">
        <f>L12*N12</f>
        <v>0</v>
      </c>
      <c r="Q12" s="28">
        <f>L12*O12</f>
        <v>0</v>
      </c>
    </row>
    <row r="13" spans="2:17" x14ac:dyDescent="0.35">
      <c r="B13" s="8" t="s">
        <v>9</v>
      </c>
      <c r="C13" s="11">
        <v>16</v>
      </c>
      <c r="D13" s="11">
        <v>5</v>
      </c>
      <c r="E13" s="21">
        <f>(C13*D13)*C7</f>
        <v>0</v>
      </c>
      <c r="F13" s="22" t="s">
        <v>25</v>
      </c>
      <c r="G13" s="23">
        <f>IFERROR(((($N12-$O12)/320)*E13)/(C7*D13),0)</f>
        <v>0</v>
      </c>
      <c r="H13" s="4"/>
      <c r="I13" s="8" t="s">
        <v>39</v>
      </c>
      <c r="J13" s="24">
        <f>(SUM(E15:E17))</f>
        <v>0</v>
      </c>
      <c r="K13" s="25" t="s">
        <v>16</v>
      </c>
      <c r="L13" s="22">
        <f>ROUNDUP((J13/1.5),0)</f>
        <v>0</v>
      </c>
      <c r="M13" s="22">
        <v>48</v>
      </c>
      <c r="N13" s="26">
        <v>121.8</v>
      </c>
      <c r="O13" s="27">
        <v>25</v>
      </c>
      <c r="P13" s="27">
        <f>L13*N13</f>
        <v>0</v>
      </c>
      <c r="Q13" s="28">
        <f>L13*O13</f>
        <v>0</v>
      </c>
    </row>
    <row r="14" spans="2:17" x14ac:dyDescent="0.35">
      <c r="B14" s="8" t="s">
        <v>10</v>
      </c>
      <c r="C14" s="11">
        <v>16</v>
      </c>
      <c r="D14" s="11">
        <v>5</v>
      </c>
      <c r="E14" s="21">
        <f>(C14*D14)*C8</f>
        <v>0</v>
      </c>
      <c r="F14" s="22" t="s">
        <v>25</v>
      </c>
      <c r="G14" s="23">
        <f>IFERROR(((($N12-$O12)/320)*E14)/(C8*D14),0)</f>
        <v>0</v>
      </c>
      <c r="H14" s="4"/>
      <c r="I14" s="8" t="s">
        <v>35</v>
      </c>
      <c r="J14" s="24">
        <f>SUM(E18:E20)/128</f>
        <v>0</v>
      </c>
      <c r="K14" s="25" t="s">
        <v>24</v>
      </c>
      <c r="L14" s="22">
        <f>ROUNDUP((J14/1),0)</f>
        <v>0</v>
      </c>
      <c r="M14" s="22">
        <v>4</v>
      </c>
      <c r="N14" s="26">
        <v>885.8</v>
      </c>
      <c r="O14" s="27">
        <v>140</v>
      </c>
      <c r="P14" s="27">
        <f t="shared" ref="P14:P16" si="0">L14*N14</f>
        <v>0</v>
      </c>
      <c r="Q14" s="28">
        <f t="shared" ref="Q14:Q16" si="1">L14*O14</f>
        <v>0</v>
      </c>
    </row>
    <row r="15" spans="2:17" x14ac:dyDescent="0.35">
      <c r="B15" s="8" t="s">
        <v>11</v>
      </c>
      <c r="C15" s="11">
        <v>4</v>
      </c>
      <c r="D15" s="11">
        <v>5</v>
      </c>
      <c r="E15" s="21">
        <f>((C15*C6)*D15)/16</f>
        <v>0</v>
      </c>
      <c r="F15" s="22" t="s">
        <v>16</v>
      </c>
      <c r="G15" s="23">
        <f>IFERROR(((($N13-$O13)/1.5)*E15)/(C6*D15),0)</f>
        <v>0</v>
      </c>
      <c r="H15" s="4"/>
      <c r="I15" s="8" t="s">
        <v>36</v>
      </c>
      <c r="J15" s="24">
        <f>SUM(E21:E24)/128</f>
        <v>0</v>
      </c>
      <c r="K15" s="25" t="s">
        <v>24</v>
      </c>
      <c r="L15" s="22">
        <f t="shared" ref="L15:L16" si="2">ROUNDUP((J15/2.5),0)</f>
        <v>0</v>
      </c>
      <c r="M15" s="22">
        <v>6</v>
      </c>
      <c r="N15" s="26">
        <v>652.25</v>
      </c>
      <c r="O15" s="27">
        <v>75</v>
      </c>
      <c r="P15" s="27">
        <f t="shared" si="0"/>
        <v>0</v>
      </c>
      <c r="Q15" s="28">
        <f t="shared" si="1"/>
        <v>0</v>
      </c>
    </row>
    <row r="16" spans="2:17" x14ac:dyDescent="0.35">
      <c r="B16" s="8" t="s">
        <v>12</v>
      </c>
      <c r="C16" s="11">
        <v>7</v>
      </c>
      <c r="D16" s="11">
        <v>5</v>
      </c>
      <c r="E16" s="21">
        <f>((C16*C7)*D16)/16</f>
        <v>0</v>
      </c>
      <c r="F16" s="22" t="s">
        <v>16</v>
      </c>
      <c r="G16" s="23">
        <f>IFERROR(((($N$13-$O$13)/1.5)*E16)/(C7*D16),0)</f>
        <v>0</v>
      </c>
      <c r="H16" s="4"/>
      <c r="I16" s="8" t="s">
        <v>37</v>
      </c>
      <c r="J16" s="24">
        <f>(E25+E27+E26)/128</f>
        <v>0</v>
      </c>
      <c r="K16" s="25" t="s">
        <v>24</v>
      </c>
      <c r="L16" s="22">
        <f t="shared" si="2"/>
        <v>0</v>
      </c>
      <c r="M16" s="22">
        <v>6</v>
      </c>
      <c r="N16" s="26">
        <v>280.25</v>
      </c>
      <c r="O16" s="27">
        <v>60</v>
      </c>
      <c r="P16" s="27">
        <f t="shared" si="0"/>
        <v>0</v>
      </c>
      <c r="Q16" s="28">
        <f t="shared" si="1"/>
        <v>0</v>
      </c>
    </row>
    <row r="17" spans="2:17" x14ac:dyDescent="0.35">
      <c r="B17" s="8" t="s">
        <v>13</v>
      </c>
      <c r="C17" s="11">
        <v>7</v>
      </c>
      <c r="D17" s="11">
        <v>5</v>
      </c>
      <c r="E17" s="21">
        <f>((C17*C8)*D17)/16</f>
        <v>0</v>
      </c>
      <c r="F17" s="22" t="s">
        <v>16</v>
      </c>
      <c r="G17" s="23">
        <f>IFERROR(((($N$13-$O$13)/1.5)*E17)/(C8*D17),0)</f>
        <v>0</v>
      </c>
      <c r="H17" s="4"/>
      <c r="I17" s="4"/>
      <c r="J17" s="4"/>
      <c r="K17" s="4"/>
      <c r="L17" s="4"/>
      <c r="M17" s="4"/>
      <c r="N17" s="4"/>
      <c r="O17" s="4"/>
      <c r="P17" s="29">
        <f>SUM(P12:P16)</f>
        <v>0</v>
      </c>
      <c r="Q17" s="30">
        <f>SUM(Q12:Q16)</f>
        <v>0</v>
      </c>
    </row>
    <row r="18" spans="2:17" x14ac:dyDescent="0.35">
      <c r="B18" s="8" t="s">
        <v>17</v>
      </c>
      <c r="C18" s="11">
        <v>16</v>
      </c>
      <c r="D18" s="11">
        <v>5</v>
      </c>
      <c r="E18" s="21">
        <f>(C18*D18)*C6</f>
        <v>0</v>
      </c>
      <c r="F18" s="22" t="s">
        <v>25</v>
      </c>
      <c r="G18" s="23">
        <f>IFERROR(((($N$14-$O$14)/128)*E18)/(C6*D18),0)</f>
        <v>0</v>
      </c>
      <c r="H18" s="4"/>
      <c r="I18" s="4"/>
      <c r="J18" s="4"/>
      <c r="K18" s="4"/>
      <c r="L18" s="4"/>
      <c r="M18" s="4"/>
      <c r="N18" s="29"/>
      <c r="O18" s="4"/>
      <c r="P18" s="4"/>
      <c r="Q18" s="31" t="e">
        <f>Q17/P17</f>
        <v>#DIV/0!</v>
      </c>
    </row>
    <row r="19" spans="2:17" x14ac:dyDescent="0.35">
      <c r="B19" s="8" t="s">
        <v>18</v>
      </c>
      <c r="C19" s="11">
        <v>16</v>
      </c>
      <c r="D19" s="11">
        <v>5</v>
      </c>
      <c r="E19" s="21">
        <f>(C19*D19)*C7</f>
        <v>0</v>
      </c>
      <c r="F19" s="22" t="s">
        <v>25</v>
      </c>
      <c r="G19" s="23">
        <f>IFERROR(((($N$14-$O$14)/128)*E19)/(C7*D19),0)</f>
        <v>0</v>
      </c>
      <c r="H19" s="4"/>
      <c r="I19" s="4"/>
      <c r="J19" s="4"/>
      <c r="K19" s="4"/>
      <c r="L19" s="4"/>
      <c r="M19" s="4"/>
      <c r="N19" s="4"/>
      <c r="O19" s="4"/>
      <c r="P19" s="4"/>
      <c r="Q19" s="4"/>
    </row>
    <row r="20" spans="2:17" x14ac:dyDescent="0.35">
      <c r="B20" s="8" t="s">
        <v>19</v>
      </c>
      <c r="C20" s="11">
        <v>16</v>
      </c>
      <c r="D20" s="11">
        <v>5</v>
      </c>
      <c r="E20" s="21">
        <f>(C20*D20)*C8</f>
        <v>0</v>
      </c>
      <c r="F20" s="22" t="s">
        <v>25</v>
      </c>
      <c r="G20" s="23">
        <f>IFERROR(((($N$14-$O$14)/128)*E20)/(C8*D20),0)</f>
        <v>0</v>
      </c>
      <c r="H20" s="4"/>
      <c r="I20" s="4"/>
      <c r="J20" s="4"/>
      <c r="K20" s="4"/>
      <c r="L20" s="4"/>
      <c r="M20" s="4"/>
      <c r="N20" s="4"/>
      <c r="O20" s="4"/>
      <c r="P20" s="4"/>
      <c r="Q20" s="4"/>
    </row>
    <row r="21" spans="2:17" x14ac:dyDescent="0.35">
      <c r="B21" s="8" t="s">
        <v>27</v>
      </c>
      <c r="C21" s="32">
        <f t="shared" ref="C21:C22" si="3">1.3*43.56</f>
        <v>56.628000000000007</v>
      </c>
      <c r="D21" s="11">
        <v>5</v>
      </c>
      <c r="E21" s="21">
        <f>(C21*D21)*C6</f>
        <v>0</v>
      </c>
      <c r="F21" s="22" t="s">
        <v>25</v>
      </c>
      <c r="G21" s="23">
        <f>IFERROR(((($N$15-$O$15)/320)*E21)/(C6*D21),0)</f>
        <v>0</v>
      </c>
      <c r="H21" s="4"/>
      <c r="I21" s="4"/>
      <c r="J21" s="4"/>
      <c r="K21" s="4"/>
      <c r="L21" s="4"/>
      <c r="M21" s="4"/>
      <c r="N21" s="4"/>
      <c r="O21" s="4"/>
      <c r="P21" s="4"/>
      <c r="Q21" s="4"/>
    </row>
    <row r="22" spans="2:17" x14ac:dyDescent="0.35">
      <c r="B22" s="8" t="s">
        <v>28</v>
      </c>
      <c r="C22" s="32">
        <f t="shared" si="3"/>
        <v>56.628000000000007</v>
      </c>
      <c r="D22" s="11">
        <v>5</v>
      </c>
      <c r="E22" s="21">
        <f>(C22*D22)*C7</f>
        <v>0</v>
      </c>
      <c r="F22" s="22" t="s">
        <v>25</v>
      </c>
      <c r="G22" s="23">
        <f>IFERROR(((($N$15-$O$15)/320)*E22)/(C7*D22),0)</f>
        <v>0</v>
      </c>
      <c r="H22" s="4"/>
      <c r="I22" s="4"/>
      <c r="J22" s="4"/>
      <c r="K22" s="4"/>
      <c r="L22" s="4"/>
      <c r="M22" s="33"/>
      <c r="N22" s="4"/>
      <c r="O22" s="4"/>
      <c r="P22" s="4"/>
      <c r="Q22" s="4"/>
    </row>
    <row r="23" spans="2:17" x14ac:dyDescent="0.35">
      <c r="B23" s="8" t="s">
        <v>26</v>
      </c>
      <c r="C23" s="32">
        <f>1.3*43.56</f>
        <v>56.628000000000007</v>
      </c>
      <c r="D23" s="11">
        <v>5</v>
      </c>
      <c r="E23" s="21">
        <f>(C23*D23)*C8</f>
        <v>0</v>
      </c>
      <c r="F23" s="22" t="s">
        <v>25</v>
      </c>
      <c r="G23" s="23">
        <f>IFERROR(((($N$15-$O$15)/320)*E23)/(C8*D23),0)</f>
        <v>0</v>
      </c>
      <c r="H23" s="4"/>
      <c r="I23" s="4"/>
      <c r="J23" s="4"/>
      <c r="K23" s="4"/>
      <c r="L23" s="4"/>
      <c r="M23" s="4"/>
      <c r="N23" s="4"/>
      <c r="O23" s="4"/>
      <c r="P23" s="4"/>
      <c r="Q23" s="4"/>
    </row>
    <row r="24" spans="2:17" x14ac:dyDescent="0.35">
      <c r="B24" s="8" t="s">
        <v>29</v>
      </c>
      <c r="C24" s="32">
        <f t="shared" ref="C24" si="4">1.3*43.56</f>
        <v>56.628000000000007</v>
      </c>
      <c r="D24" s="11">
        <v>5</v>
      </c>
      <c r="E24" s="21">
        <f>(C24*D24)*C9</f>
        <v>0</v>
      </c>
      <c r="F24" s="22" t="s">
        <v>25</v>
      </c>
      <c r="G24" s="23">
        <f>IFERROR(((($N$15-$O$15)/320)*E24)/(C9*D24),0)</f>
        <v>0</v>
      </c>
      <c r="H24" s="4"/>
      <c r="I24" s="4"/>
      <c r="J24" s="4"/>
      <c r="K24" s="4"/>
      <c r="L24" s="4"/>
      <c r="M24" s="4"/>
      <c r="N24" s="4"/>
      <c r="O24" s="4"/>
      <c r="P24" s="4"/>
      <c r="Q24" s="4"/>
    </row>
    <row r="25" spans="2:17" x14ac:dyDescent="0.35">
      <c r="B25" s="8" t="s">
        <v>42</v>
      </c>
      <c r="C25" s="34">
        <v>44</v>
      </c>
      <c r="D25" s="35">
        <v>5</v>
      </c>
      <c r="E25" s="21">
        <f>(C25*D25)*C7</f>
        <v>0</v>
      </c>
      <c r="F25" s="22" t="s">
        <v>25</v>
      </c>
      <c r="G25" s="23">
        <f>IFERROR(((($N$16-$O$16)/320)*E25)/(C7*D25),0)</f>
        <v>0</v>
      </c>
      <c r="H25" s="4"/>
      <c r="I25" s="4"/>
      <c r="J25" s="4"/>
      <c r="K25" s="4"/>
      <c r="L25" s="4"/>
      <c r="M25" s="4"/>
      <c r="N25" s="4"/>
      <c r="O25" s="4"/>
      <c r="P25" s="4"/>
      <c r="Q25" s="4"/>
    </row>
    <row r="26" spans="2:17" x14ac:dyDescent="0.35">
      <c r="B26" s="8" t="s">
        <v>41</v>
      </c>
      <c r="C26" s="34">
        <v>44</v>
      </c>
      <c r="D26" s="35">
        <v>5</v>
      </c>
      <c r="E26" s="21">
        <f>(C26*D26)*C8</f>
        <v>0</v>
      </c>
      <c r="F26" s="22" t="s">
        <v>25</v>
      </c>
      <c r="G26" s="23">
        <f>IFERROR(((($N$16-$O$16)/320)*E26)/(C8*D26),0)</f>
        <v>0</v>
      </c>
      <c r="H26" s="4"/>
      <c r="I26" s="4"/>
      <c r="J26" s="4"/>
      <c r="K26" s="4"/>
      <c r="L26" s="4"/>
      <c r="M26" s="4"/>
      <c r="N26" s="4"/>
      <c r="O26" s="4"/>
      <c r="P26" s="4"/>
      <c r="Q26" s="4"/>
    </row>
    <row r="27" spans="2:17" ht="15" thickBot="1" x14ac:dyDescent="0.4">
      <c r="B27" s="8" t="s">
        <v>33</v>
      </c>
      <c r="C27" s="12">
        <v>44</v>
      </c>
      <c r="D27" s="12">
        <v>5</v>
      </c>
      <c r="E27" s="21">
        <f>(C27*D27)*C9</f>
        <v>0</v>
      </c>
      <c r="F27" s="22" t="s">
        <v>25</v>
      </c>
      <c r="G27" s="23">
        <f>IFERROR(((($N$16-$O$16)/320)*E27)/(C9*D27),0)</f>
        <v>0</v>
      </c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2:17" x14ac:dyDescent="0.35"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2:17" x14ac:dyDescent="0.35">
      <c r="B29" s="36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2:17" x14ac:dyDescent="0.35"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2:17" x14ac:dyDescent="0.35"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3" spans="9:9" x14ac:dyDescent="0.35">
      <c r="I33" s="2"/>
    </row>
  </sheetData>
  <sheetProtection algorithmName="SHA-512" hashValue="Th8i8kw8ypf7lTIgOW5n/yXxNScVBp4Lz9NSEuRx+KbngsHdi5iVuU40donM0m/8saPL0xJvPCKbvPj6gEwFBw==" saltValue="Y/g+sbvg2Waifq1Z96QJuA==" spinCount="100000" sheet="1" objects="1"/>
  <mergeCells count="2">
    <mergeCell ref="B3:E4"/>
    <mergeCell ref="I11:K11"/>
  </mergeCells>
  <phoneticPr fontId="2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96E0F-B94E-4DE6-BB9F-16DDC848F08D}">
  <dimension ref="B1:Q24"/>
  <sheetViews>
    <sheetView showGridLines="0" workbookViewId="0">
      <selection activeCell="C6" sqref="C6:C7"/>
    </sheetView>
  </sheetViews>
  <sheetFormatPr defaultColWidth="8.7265625" defaultRowHeight="14.5" x14ac:dyDescent="0.35"/>
  <cols>
    <col min="1" max="1" width="3.1796875" style="1" customWidth="1"/>
    <col min="2" max="2" width="32.453125" style="1" customWidth="1"/>
    <col min="3" max="3" width="15.54296875" style="1" customWidth="1"/>
    <col min="4" max="4" width="16.7265625" style="1" customWidth="1"/>
    <col min="5" max="6" width="12.453125" style="1" customWidth="1"/>
    <col min="7" max="7" width="13.26953125" style="1" customWidth="1"/>
    <col min="8" max="8" width="2.7265625" style="1" customWidth="1"/>
    <col min="9" max="9" width="30.26953125" style="1" customWidth="1"/>
    <col min="10" max="10" width="10" style="1" customWidth="1"/>
    <col min="11" max="11" width="5.26953125" style="1" customWidth="1"/>
    <col min="12" max="12" width="12.453125" style="1" customWidth="1"/>
    <col min="13" max="13" width="17.81640625" style="1" customWidth="1"/>
    <col min="14" max="14" width="13.453125" style="1" customWidth="1"/>
    <col min="15" max="15" width="17" style="1" customWidth="1"/>
    <col min="16" max="16" width="18.453125" style="1" customWidth="1"/>
    <col min="17" max="17" width="16.26953125" style="1" bestFit="1" customWidth="1"/>
    <col min="18" max="16384" width="8.7265625" style="1"/>
  </cols>
  <sheetData>
    <row r="1" spans="2:17" ht="35" x14ac:dyDescent="0.7">
      <c r="B1" s="45" t="s">
        <v>56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</row>
    <row r="2" spans="2:17" x14ac:dyDescent="0.35">
      <c r="B2" s="47" t="s">
        <v>31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</row>
    <row r="3" spans="2:17" x14ac:dyDescent="0.35">
      <c r="B3" s="100"/>
      <c r="C3" s="100"/>
      <c r="D3" s="100"/>
      <c r="E3" s="100"/>
      <c r="F3" s="48"/>
      <c r="G3" s="48"/>
      <c r="H3" s="46"/>
      <c r="I3" s="46"/>
      <c r="J3" s="46"/>
      <c r="K3" s="46"/>
      <c r="L3" s="46"/>
      <c r="M3" s="46"/>
      <c r="N3" s="46"/>
      <c r="O3" s="46"/>
      <c r="P3" s="46"/>
      <c r="Q3" s="46"/>
    </row>
    <row r="4" spans="2:17" x14ac:dyDescent="0.35">
      <c r="B4" s="100"/>
      <c r="C4" s="100"/>
      <c r="D4" s="100"/>
      <c r="E4" s="100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</row>
    <row r="5" spans="2:17" ht="15" thickBot="1" x14ac:dyDescent="0.4">
      <c r="B5" s="46"/>
      <c r="C5" s="49" t="s">
        <v>3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</row>
    <row r="6" spans="2:17" x14ac:dyDescent="0.35">
      <c r="B6" s="50" t="s">
        <v>0</v>
      </c>
      <c r="C6" s="51"/>
      <c r="D6" s="52"/>
      <c r="E6" s="46"/>
      <c r="F6" s="52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</row>
    <row r="7" spans="2:17" x14ac:dyDescent="0.35">
      <c r="B7" s="53" t="s">
        <v>1</v>
      </c>
      <c r="C7" s="54"/>
      <c r="D7" s="52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</row>
    <row r="8" spans="2:17" x14ac:dyDescent="0.35">
      <c r="B8" s="55"/>
      <c r="C8" s="56"/>
      <c r="D8" s="52"/>
      <c r="E8" s="48"/>
      <c r="F8" s="48"/>
      <c r="G8" s="48"/>
      <c r="H8" s="48"/>
      <c r="I8" s="48"/>
      <c r="J8" s="48"/>
      <c r="K8" s="46"/>
      <c r="L8" s="46"/>
      <c r="M8" s="46"/>
      <c r="N8" s="46"/>
      <c r="O8" s="46"/>
      <c r="P8" s="46"/>
      <c r="Q8" s="46"/>
    </row>
    <row r="9" spans="2:17" x14ac:dyDescent="0.35">
      <c r="B9" s="57"/>
      <c r="C9" s="58"/>
      <c r="D9" s="52"/>
      <c r="E9" s="48"/>
      <c r="F9" s="48"/>
      <c r="G9" s="48"/>
      <c r="H9" s="48"/>
      <c r="I9" s="48"/>
      <c r="J9" s="48"/>
      <c r="K9" s="46"/>
      <c r="L9" s="46"/>
      <c r="M9" s="46"/>
      <c r="N9" s="46"/>
      <c r="O9" s="46"/>
      <c r="P9" s="46"/>
      <c r="Q9" s="46"/>
    </row>
    <row r="10" spans="2:17" x14ac:dyDescent="0.35"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</row>
    <row r="11" spans="2:17" ht="28.5" thickBot="1" x14ac:dyDescent="0.4">
      <c r="B11" s="59" t="s">
        <v>4</v>
      </c>
      <c r="C11" s="60" t="s">
        <v>57</v>
      </c>
      <c r="D11" s="61" t="s">
        <v>7</v>
      </c>
      <c r="E11" s="62" t="s">
        <v>14</v>
      </c>
      <c r="F11" s="63" t="s">
        <v>15</v>
      </c>
      <c r="G11" s="64" t="s">
        <v>20</v>
      </c>
      <c r="H11" s="46"/>
      <c r="I11" s="101" t="s">
        <v>6</v>
      </c>
      <c r="J11" s="101"/>
      <c r="K11" s="102"/>
      <c r="L11" s="62" t="s">
        <v>23</v>
      </c>
      <c r="M11" s="65" t="s">
        <v>40</v>
      </c>
      <c r="N11" s="63" t="s">
        <v>34</v>
      </c>
      <c r="O11" s="62" t="s">
        <v>32</v>
      </c>
      <c r="P11" s="63" t="s">
        <v>21</v>
      </c>
      <c r="Q11" s="66" t="s">
        <v>22</v>
      </c>
    </row>
    <row r="12" spans="2:17" x14ac:dyDescent="0.35">
      <c r="B12" s="50" t="s">
        <v>8</v>
      </c>
      <c r="C12" s="51">
        <v>9</v>
      </c>
      <c r="D12" s="51">
        <v>6</v>
      </c>
      <c r="E12" s="67">
        <f>(C12*D12)*C6</f>
        <v>0</v>
      </c>
      <c r="F12" s="68" t="s">
        <v>25</v>
      </c>
      <c r="G12" s="69">
        <f>IFERROR(((($N12-$O12)/64)*E12)/(C6*D12),0)</f>
        <v>0</v>
      </c>
      <c r="H12" s="46"/>
      <c r="I12" s="53" t="s">
        <v>52</v>
      </c>
      <c r="J12" s="70" cm="1">
        <f t="array" ref="J12">SUM((E12:E13)/128)</f>
        <v>0</v>
      </c>
      <c r="K12" s="71" t="s">
        <v>24</v>
      </c>
      <c r="L12" s="72">
        <f>ROUNDUP((J12/0.5),0)</f>
        <v>0</v>
      </c>
      <c r="M12" s="68">
        <v>4</v>
      </c>
      <c r="N12" s="73">
        <v>178.2</v>
      </c>
      <c r="O12" s="74">
        <v>30</v>
      </c>
      <c r="P12" s="74">
        <f>L12*N12</f>
        <v>0</v>
      </c>
      <c r="Q12" s="75">
        <f>L12*O12</f>
        <v>0</v>
      </c>
    </row>
    <row r="13" spans="2:17" x14ac:dyDescent="0.35">
      <c r="B13" s="50" t="s">
        <v>9</v>
      </c>
      <c r="C13" s="76">
        <v>16</v>
      </c>
      <c r="D13" s="76">
        <v>4</v>
      </c>
      <c r="E13" s="67">
        <f>(C13*D13)*C7</f>
        <v>0</v>
      </c>
      <c r="F13" s="68" t="s">
        <v>25</v>
      </c>
      <c r="G13" s="69">
        <f>IFERROR(((($N12-$O12)/64)*E13)/(C7*D13),0)</f>
        <v>0</v>
      </c>
      <c r="H13" s="46"/>
      <c r="I13" s="50" t="s">
        <v>53</v>
      </c>
      <c r="J13" s="77">
        <f>(SUM(E14:E15)/16)</f>
        <v>0</v>
      </c>
      <c r="K13" s="72" t="s">
        <v>54</v>
      </c>
      <c r="L13" s="72">
        <f>ROUNDUP((J13/1),0)</f>
        <v>0</v>
      </c>
      <c r="M13" s="68">
        <v>8</v>
      </c>
      <c r="N13" s="78">
        <v>145</v>
      </c>
      <c r="O13" s="74">
        <v>17.5</v>
      </c>
      <c r="P13" s="74">
        <f>L13*N13</f>
        <v>0</v>
      </c>
      <c r="Q13" s="74">
        <f>L13*O13</f>
        <v>0</v>
      </c>
    </row>
    <row r="14" spans="2:17" x14ac:dyDescent="0.35">
      <c r="B14" s="50" t="s">
        <v>17</v>
      </c>
      <c r="C14" s="76">
        <v>16</v>
      </c>
      <c r="D14" s="76">
        <v>0</v>
      </c>
      <c r="E14" s="67">
        <f>(C14*D14)*C6</f>
        <v>0</v>
      </c>
      <c r="F14" s="68" t="s">
        <v>25</v>
      </c>
      <c r="G14" s="69">
        <f>IFERROR(((($N13-$O13)/16)*E14)/(C6*D14),0)</f>
        <v>0</v>
      </c>
      <c r="H14" s="46"/>
      <c r="I14" s="57"/>
      <c r="J14" s="79"/>
      <c r="K14" s="80"/>
      <c r="L14" s="80"/>
      <c r="M14" s="80"/>
      <c r="N14" s="81"/>
      <c r="O14" s="82"/>
      <c r="P14" s="83">
        <f>SUM(P12:P13)</f>
        <v>0</v>
      </c>
      <c r="Q14" s="84">
        <f>SUM(Q12:Q13)</f>
        <v>0</v>
      </c>
    </row>
    <row r="15" spans="2:17" x14ac:dyDescent="0.35">
      <c r="B15" s="50" t="s">
        <v>18</v>
      </c>
      <c r="C15" s="76">
        <v>16</v>
      </c>
      <c r="D15" s="76">
        <v>2</v>
      </c>
      <c r="E15" s="67">
        <f>(C15*D15)*C7</f>
        <v>0</v>
      </c>
      <c r="F15" s="68" t="s">
        <v>25</v>
      </c>
      <c r="G15" s="69">
        <f>IFERROR(((($N13-$O13)/16)*E15)/(C7*D15),0)</f>
        <v>0</v>
      </c>
      <c r="H15" s="46"/>
      <c r="I15" s="46"/>
      <c r="J15" s="46"/>
      <c r="K15" s="46"/>
      <c r="L15" s="46"/>
      <c r="M15" s="46"/>
      <c r="N15" s="83"/>
      <c r="O15" s="46"/>
      <c r="P15" s="46"/>
      <c r="Q15" s="85" t="e">
        <f>Q14/P14</f>
        <v>#DIV/0!</v>
      </c>
    </row>
    <row r="16" spans="2:17" x14ac:dyDescent="0.35"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</row>
    <row r="17" spans="2:17" x14ac:dyDescent="0.35">
      <c r="B17" s="86" t="s">
        <v>43</v>
      </c>
      <c r="C17" s="58"/>
      <c r="D17" s="58"/>
      <c r="E17" s="87"/>
      <c r="F17" s="80"/>
      <c r="G17" s="88"/>
      <c r="H17" s="46"/>
      <c r="I17" s="46"/>
      <c r="J17" s="46"/>
      <c r="K17" s="46"/>
      <c r="L17" s="46"/>
      <c r="M17" s="46"/>
      <c r="N17" s="46"/>
      <c r="O17" s="46"/>
      <c r="P17" s="46"/>
      <c r="Q17" s="46"/>
    </row>
    <row r="18" spans="2:17" x14ac:dyDescent="0.35"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</row>
    <row r="19" spans="2:17" x14ac:dyDescent="0.35"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</row>
    <row r="20" spans="2:17" x14ac:dyDescent="0.35"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</row>
    <row r="21" spans="2:17" x14ac:dyDescent="0.35"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</row>
    <row r="22" spans="2:17" x14ac:dyDescent="0.35"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</row>
    <row r="23" spans="2:17" x14ac:dyDescent="0.35">
      <c r="B23" s="46"/>
      <c r="C23" s="46"/>
      <c r="D23" s="46"/>
      <c r="E23" s="46"/>
      <c r="F23" s="46"/>
      <c r="G23" s="46"/>
      <c r="H23" s="46"/>
      <c r="I23" s="89"/>
      <c r="J23" s="46"/>
      <c r="K23" s="46"/>
      <c r="L23" s="46"/>
      <c r="M23" s="46"/>
      <c r="N23" s="46"/>
      <c r="O23" s="46"/>
      <c r="P23" s="46"/>
      <c r="Q23" s="46"/>
    </row>
    <row r="24" spans="2:17" x14ac:dyDescent="0.35"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</row>
  </sheetData>
  <sheetProtection algorithmName="SHA-512" hashValue="nCV1ujY5FKMxeei5t1UrQ9aaAD0QM3b7W/bG6zoC8Jzf7Ky9mVcnDGXgir9Gr5GxA24fVlP3nTN6jCkmyxzHNw==" saltValue="DRBq9sqeZCOACoxLJHl7ug==" spinCount="100000" sheet="1" objects="1" scenarios="1"/>
  <mergeCells count="2">
    <mergeCell ref="B3:E4"/>
    <mergeCell ref="I11:K1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9BEDC-AFDC-4477-8931-A1E70D93ABE8}">
  <dimension ref="B1:Q29"/>
  <sheetViews>
    <sheetView showGridLines="0" zoomScaleNormal="100" workbookViewId="0">
      <selection activeCell="C6" sqref="C6:C9"/>
    </sheetView>
  </sheetViews>
  <sheetFormatPr defaultColWidth="8.7265625" defaultRowHeight="14.5" x14ac:dyDescent="0.35"/>
  <cols>
    <col min="1" max="1" width="3.1796875" style="1" customWidth="1"/>
    <col min="2" max="2" width="32.453125" style="1" customWidth="1"/>
    <col min="3" max="3" width="15.54296875" style="1" customWidth="1"/>
    <col min="4" max="4" width="16.7265625" style="1" customWidth="1"/>
    <col min="5" max="6" width="12.453125" style="1" customWidth="1"/>
    <col min="7" max="7" width="13.26953125" style="1" customWidth="1"/>
    <col min="8" max="8" width="2.7265625" style="1" customWidth="1"/>
    <col min="9" max="9" width="30.26953125" style="1" customWidth="1"/>
    <col min="10" max="10" width="10" style="1" customWidth="1"/>
    <col min="11" max="11" width="5.26953125" style="1" customWidth="1"/>
    <col min="12" max="12" width="12.453125" style="1" customWidth="1"/>
    <col min="13" max="13" width="17.81640625" style="1" customWidth="1"/>
    <col min="14" max="14" width="13.453125" style="1" customWidth="1"/>
    <col min="15" max="15" width="17" style="1" customWidth="1"/>
    <col min="16" max="16" width="18.453125" style="1" customWidth="1"/>
    <col min="17" max="17" width="16.26953125" style="1" bestFit="1" customWidth="1"/>
    <col min="18" max="16384" width="8.7265625" style="1"/>
  </cols>
  <sheetData>
    <row r="1" spans="2:17" ht="35" x14ac:dyDescent="0.7">
      <c r="B1" s="45" t="s">
        <v>49</v>
      </c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</row>
    <row r="2" spans="2:17" x14ac:dyDescent="0.35">
      <c r="B2" s="90" t="s">
        <v>31</v>
      </c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</row>
    <row r="3" spans="2:17" x14ac:dyDescent="0.35">
      <c r="B3" s="100"/>
      <c r="C3" s="100"/>
      <c r="D3" s="100"/>
      <c r="E3" s="100"/>
      <c r="F3" s="91"/>
      <c r="G3" s="91"/>
      <c r="H3" s="46"/>
      <c r="I3" s="46"/>
      <c r="J3" s="46"/>
      <c r="K3" s="46"/>
      <c r="L3" s="46"/>
      <c r="M3" s="46"/>
      <c r="N3" s="46"/>
      <c r="O3" s="46"/>
      <c r="P3" s="46"/>
      <c r="Q3" s="46"/>
    </row>
    <row r="4" spans="2:17" x14ac:dyDescent="0.35">
      <c r="B4" s="100"/>
      <c r="C4" s="100"/>
      <c r="D4" s="100"/>
      <c r="E4" s="100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</row>
    <row r="5" spans="2:17" ht="15" thickBot="1" x14ac:dyDescent="0.4">
      <c r="B5" s="46"/>
      <c r="C5" s="49" t="s">
        <v>3</v>
      </c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</row>
    <row r="6" spans="2:17" x14ac:dyDescent="0.35">
      <c r="B6" s="50" t="s">
        <v>0</v>
      </c>
      <c r="C6" s="51"/>
      <c r="D6" s="92"/>
      <c r="E6" s="46"/>
      <c r="F6" s="92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</row>
    <row r="7" spans="2:17" x14ac:dyDescent="0.35">
      <c r="B7" s="50" t="s">
        <v>1</v>
      </c>
      <c r="C7" s="76"/>
      <c r="D7" s="92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</row>
    <row r="8" spans="2:17" x14ac:dyDescent="0.35">
      <c r="B8" s="50" t="s">
        <v>2</v>
      </c>
      <c r="C8" s="76"/>
      <c r="D8" s="92"/>
      <c r="E8" s="91"/>
      <c r="F8" s="91"/>
      <c r="G8" s="91"/>
      <c r="H8" s="91"/>
      <c r="I8" s="91"/>
      <c r="J8" s="91"/>
      <c r="K8" s="46"/>
      <c r="L8" s="46"/>
      <c r="M8" s="46"/>
      <c r="N8" s="46"/>
      <c r="O8" s="46"/>
      <c r="P8" s="46"/>
      <c r="Q8" s="46"/>
    </row>
    <row r="9" spans="2:17" ht="15" thickBot="1" x14ac:dyDescent="0.4">
      <c r="B9" s="50" t="s">
        <v>5</v>
      </c>
      <c r="C9" s="93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</row>
    <row r="10" spans="2:17" x14ac:dyDescent="0.35"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</row>
    <row r="11" spans="2:17" ht="28.5" thickBot="1" x14ac:dyDescent="0.4">
      <c r="B11" s="59" t="s">
        <v>4</v>
      </c>
      <c r="C11" s="60" t="s">
        <v>57</v>
      </c>
      <c r="D11" s="61" t="s">
        <v>7</v>
      </c>
      <c r="E11" s="62" t="s">
        <v>14</v>
      </c>
      <c r="F11" s="63" t="s">
        <v>15</v>
      </c>
      <c r="G11" s="64" t="s">
        <v>20</v>
      </c>
      <c r="H11" s="46"/>
      <c r="I11" s="103" t="s">
        <v>6</v>
      </c>
      <c r="J11" s="103"/>
      <c r="K11" s="102"/>
      <c r="L11" s="62" t="s">
        <v>23</v>
      </c>
      <c r="M11" s="65" t="s">
        <v>40</v>
      </c>
      <c r="N11" s="63" t="s">
        <v>34</v>
      </c>
      <c r="O11" s="62" t="s">
        <v>32</v>
      </c>
      <c r="P11" s="63" t="s">
        <v>21</v>
      </c>
      <c r="Q11" s="66" t="s">
        <v>22</v>
      </c>
    </row>
    <row r="12" spans="2:17" ht="15" thickBot="1" x14ac:dyDescent="0.4">
      <c r="B12" s="50" t="s">
        <v>27</v>
      </c>
      <c r="C12" s="51">
        <v>56.6</v>
      </c>
      <c r="D12" s="51">
        <v>0</v>
      </c>
      <c r="E12" s="67">
        <f>(C12*D12)*C6</f>
        <v>0</v>
      </c>
      <c r="F12" s="68" t="s">
        <v>25</v>
      </c>
      <c r="G12" s="69">
        <f>IFERROR(((($N$12-$O$12)/320)*E12)/(C6*D12),0)</f>
        <v>0</v>
      </c>
      <c r="H12" s="46"/>
      <c r="I12" s="50" t="s">
        <v>48</v>
      </c>
      <c r="J12" s="77" cm="1">
        <f t="array" ref="J12">SUM((E12:E15)/128)</f>
        <v>0</v>
      </c>
      <c r="K12" s="72" t="s">
        <v>24</v>
      </c>
      <c r="L12" s="72">
        <f>ROUNDUP((J12/2.5),0)</f>
        <v>0</v>
      </c>
      <c r="M12" s="68">
        <v>2</v>
      </c>
      <c r="N12" s="73">
        <v>652.25</v>
      </c>
      <c r="O12" s="74">
        <v>75</v>
      </c>
      <c r="P12" s="74">
        <f>L12*N12</f>
        <v>0</v>
      </c>
      <c r="Q12" s="75">
        <f>L12*O12</f>
        <v>0</v>
      </c>
    </row>
    <row r="13" spans="2:17" ht="15" thickBot="1" x14ac:dyDescent="0.4">
      <c r="B13" s="50" t="s">
        <v>28</v>
      </c>
      <c r="C13" s="51">
        <v>56.6</v>
      </c>
      <c r="D13" s="76">
        <v>1</v>
      </c>
      <c r="E13" s="67">
        <f>(C13*D13)*C7</f>
        <v>0</v>
      </c>
      <c r="F13" s="68" t="s">
        <v>25</v>
      </c>
      <c r="G13" s="69">
        <f t="shared" ref="G13:G15" si="0">IFERROR(((($N$12-$O$12)/320)*E13)/(C7*D13),0)</f>
        <v>0</v>
      </c>
      <c r="H13" s="46"/>
      <c r="I13" s="50" t="s">
        <v>50</v>
      </c>
      <c r="J13" s="77" cm="1">
        <f t="array" ref="J13">SUM((E16:E19)/128)</f>
        <v>0</v>
      </c>
      <c r="K13" s="72" t="s">
        <v>24</v>
      </c>
      <c r="L13" s="68">
        <f>ROUNDUP((J13/2.5),0)</f>
        <v>0</v>
      </c>
      <c r="M13" s="68">
        <v>6</v>
      </c>
      <c r="N13" s="73">
        <v>341.5</v>
      </c>
      <c r="O13" s="74">
        <v>30</v>
      </c>
      <c r="P13" s="74">
        <f>L13*N13</f>
        <v>0</v>
      </c>
      <c r="Q13" s="75">
        <f>L13*O13</f>
        <v>0</v>
      </c>
    </row>
    <row r="14" spans="2:17" ht="15" thickBot="1" x14ac:dyDescent="0.4">
      <c r="B14" s="50" t="s">
        <v>26</v>
      </c>
      <c r="C14" s="51">
        <v>56.6</v>
      </c>
      <c r="D14" s="76">
        <v>1</v>
      </c>
      <c r="E14" s="67">
        <f>(C14*D14)*C8</f>
        <v>0</v>
      </c>
      <c r="F14" s="68" t="s">
        <v>25</v>
      </c>
      <c r="G14" s="69">
        <f t="shared" si="0"/>
        <v>0</v>
      </c>
      <c r="H14" s="46"/>
      <c r="I14" s="46"/>
      <c r="J14" s="46"/>
      <c r="K14" s="46"/>
      <c r="L14" s="46"/>
      <c r="M14" s="46"/>
      <c r="N14" s="83"/>
      <c r="O14" s="46"/>
      <c r="P14" s="83">
        <f>SUM(P12:P13)</f>
        <v>0</v>
      </c>
      <c r="Q14" s="84">
        <f>SUM(Q12:Q13)</f>
        <v>0</v>
      </c>
    </row>
    <row r="15" spans="2:17" x14ac:dyDescent="0.35">
      <c r="B15" s="50" t="s">
        <v>29</v>
      </c>
      <c r="C15" s="51">
        <v>56.6</v>
      </c>
      <c r="D15" s="76">
        <v>0</v>
      </c>
      <c r="E15" s="67">
        <f>(C15*D15)*C9</f>
        <v>0</v>
      </c>
      <c r="F15" s="68" t="s">
        <v>25</v>
      </c>
      <c r="G15" s="69">
        <f t="shared" si="0"/>
        <v>0</v>
      </c>
      <c r="H15" s="46"/>
      <c r="I15" s="46"/>
      <c r="J15" s="46"/>
      <c r="K15" s="46"/>
      <c r="L15" s="46"/>
      <c r="M15" s="46"/>
      <c r="N15" s="46"/>
      <c r="O15" s="46"/>
      <c r="P15" s="46"/>
      <c r="Q15" s="85" t="e">
        <f>Q14/P14</f>
        <v>#DIV/0!</v>
      </c>
    </row>
    <row r="16" spans="2:17" x14ac:dyDescent="0.35">
      <c r="B16" s="50" t="s">
        <v>44</v>
      </c>
      <c r="C16" s="76">
        <v>174.25</v>
      </c>
      <c r="D16" s="76">
        <v>0</v>
      </c>
      <c r="E16" s="67">
        <f>((C16*D16)*C6)</f>
        <v>0</v>
      </c>
      <c r="F16" s="68" t="s">
        <v>25</v>
      </c>
      <c r="G16" s="69">
        <f>IFERROR(((($N$13-$O$13)/320)*E16)/(C6*D16),0)</f>
        <v>0</v>
      </c>
      <c r="H16" s="46"/>
      <c r="I16" s="46"/>
      <c r="J16" s="46"/>
      <c r="K16" s="46"/>
      <c r="L16" s="46"/>
      <c r="M16" s="46"/>
      <c r="N16" s="46"/>
      <c r="O16" s="46"/>
      <c r="P16" s="46"/>
      <c r="Q16" s="46"/>
    </row>
    <row r="17" spans="2:17" x14ac:dyDescent="0.35">
      <c r="B17" s="50" t="s">
        <v>45</v>
      </c>
      <c r="C17" s="76">
        <v>174.25</v>
      </c>
      <c r="D17" s="76">
        <v>1</v>
      </c>
      <c r="E17" s="67">
        <f t="shared" ref="E17:E19" si="1">((C17*D17)*C7)</f>
        <v>0</v>
      </c>
      <c r="F17" s="68" t="s">
        <v>25</v>
      </c>
      <c r="G17" s="69">
        <f t="shared" ref="G17:G19" si="2">IFERROR(((($N$13-$O$13)/320)*E17)/(C7*D17),0)</f>
        <v>0</v>
      </c>
      <c r="H17" s="46"/>
      <c r="I17" s="46"/>
      <c r="J17" s="46"/>
      <c r="K17" s="46"/>
      <c r="L17" s="46"/>
      <c r="M17" s="46"/>
      <c r="N17" s="46"/>
      <c r="O17" s="46"/>
      <c r="P17" s="46"/>
      <c r="Q17" s="46"/>
    </row>
    <row r="18" spans="2:17" x14ac:dyDescent="0.35">
      <c r="B18" s="50" t="s">
        <v>46</v>
      </c>
      <c r="C18" s="76">
        <v>174.25</v>
      </c>
      <c r="D18" s="76">
        <v>1</v>
      </c>
      <c r="E18" s="67">
        <f t="shared" si="1"/>
        <v>0</v>
      </c>
      <c r="F18" s="68" t="s">
        <v>25</v>
      </c>
      <c r="G18" s="69">
        <f t="shared" si="2"/>
        <v>0</v>
      </c>
      <c r="H18" s="46"/>
      <c r="I18" s="46"/>
      <c r="J18" s="46"/>
      <c r="K18" s="46"/>
      <c r="L18" s="46"/>
      <c r="M18" s="46"/>
      <c r="N18" s="46"/>
      <c r="O18" s="46"/>
      <c r="P18" s="46"/>
      <c r="Q18" s="46"/>
    </row>
    <row r="19" spans="2:17" x14ac:dyDescent="0.35">
      <c r="B19" s="50" t="s">
        <v>47</v>
      </c>
      <c r="C19" s="76">
        <v>174.25</v>
      </c>
      <c r="D19" s="76">
        <v>0</v>
      </c>
      <c r="E19" s="67">
        <f t="shared" si="1"/>
        <v>0</v>
      </c>
      <c r="F19" s="68" t="s">
        <v>25</v>
      </c>
      <c r="G19" s="69">
        <f t="shared" si="2"/>
        <v>0</v>
      </c>
      <c r="H19" s="46"/>
      <c r="I19" s="46"/>
      <c r="J19" s="46"/>
      <c r="K19" s="46"/>
      <c r="L19" s="46"/>
      <c r="M19" s="46"/>
      <c r="N19" s="46"/>
      <c r="O19" s="46"/>
      <c r="P19" s="46"/>
      <c r="Q19" s="46"/>
    </row>
    <row r="20" spans="2:17" x14ac:dyDescent="0.35"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</row>
    <row r="21" spans="2:17" x14ac:dyDescent="0.35">
      <c r="B21" s="86" t="s">
        <v>43</v>
      </c>
      <c r="C21" s="46"/>
      <c r="D21" s="46"/>
      <c r="E21" s="46"/>
      <c r="F21" s="46"/>
      <c r="G21" s="46"/>
      <c r="H21" s="46"/>
      <c r="I21" s="89"/>
      <c r="J21" s="46"/>
      <c r="K21" s="46"/>
      <c r="L21" s="46"/>
      <c r="M21" s="46"/>
      <c r="N21" s="46"/>
      <c r="O21" s="46"/>
      <c r="P21" s="46"/>
      <c r="Q21" s="46"/>
    </row>
    <row r="22" spans="2:17" x14ac:dyDescent="0.35"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</row>
    <row r="23" spans="2:17" x14ac:dyDescent="0.35"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</row>
    <row r="24" spans="2:17" x14ac:dyDescent="0.35"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</row>
    <row r="25" spans="2:17" x14ac:dyDescent="0.35"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</row>
    <row r="26" spans="2:17" x14ac:dyDescent="0.35"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</row>
    <row r="27" spans="2:17" x14ac:dyDescent="0.35"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</row>
    <row r="28" spans="2:17" x14ac:dyDescent="0.35"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</row>
    <row r="29" spans="2:17" x14ac:dyDescent="0.35"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</row>
  </sheetData>
  <sheetProtection algorithmName="SHA-512" hashValue="IUEm9dR+JtEG9Oyr6ucVTqeBwTqpESg3sT48Hdtvl631WltqE/yTFweawL4I+nrLaIzuDQ0wheLKKsDAtmnt5w==" saltValue="WFi7V6izEU/Piezcouq82g==" spinCount="100000" sheet="1" objects="1" scenarios="1" selectLockedCells="1"/>
  <mergeCells count="2">
    <mergeCell ref="B3:E4"/>
    <mergeCell ref="I11:K11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Roll-up</vt:lpstr>
      <vt:lpstr>EZ Solutions - Golf</vt:lpstr>
      <vt:lpstr>EZ Greens Pairing</vt:lpstr>
      <vt:lpstr>Snow Mold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 Wineinger</dc:creator>
  <cp:lastModifiedBy>Scott Verdun</cp:lastModifiedBy>
  <dcterms:created xsi:type="dcterms:W3CDTF">2023-08-18T14:28:56Z</dcterms:created>
  <dcterms:modified xsi:type="dcterms:W3CDTF">2025-08-26T16:45:04Z</dcterms:modified>
</cp:coreProperties>
</file>